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WEBSITE\"/>
    </mc:Choice>
  </mc:AlternateContent>
  <bookViews>
    <workbookView xWindow="120" yWindow="60" windowWidth="15180" windowHeight="8580"/>
  </bookViews>
  <sheets>
    <sheet name="NIH Labor Dist. Correct" sheetId="2" r:id="rId1"/>
    <sheet name="NIH Labor Dist. Incorrect" sheetId="1" r:id="rId2"/>
  </sheets>
  <definedNames>
    <definedName name="_xlnm.Print_Area" localSheetId="0">'NIH Labor Dist. Correct'!$A$6:$H$48</definedName>
    <definedName name="_xlnm.Print_Area" localSheetId="1">'NIH Labor Dist. Incorrect'!$A$6:$H$48</definedName>
    <definedName name="_xlnm.Print_Titles" localSheetId="0">'NIH Labor Dist. Correct'!$1:$3</definedName>
    <definedName name="_xlnm.Print_Titles" localSheetId="1">'NIH Labor Dist. Incorrect'!$1:$3</definedName>
  </definedNames>
  <calcPr calcId="152511"/>
</workbook>
</file>

<file path=xl/calcChain.xml><?xml version="1.0" encoding="utf-8"?>
<calcChain xmlns="http://schemas.openxmlformats.org/spreadsheetml/2006/main">
  <c r="H36" i="2" l="1"/>
  <c r="H34" i="2"/>
  <c r="C29" i="2"/>
  <c r="H28" i="2"/>
  <c r="G28" i="2"/>
  <c r="E28" i="2"/>
  <c r="F28" i="2" s="1"/>
  <c r="D28" i="2"/>
  <c r="H27" i="2"/>
  <c r="G27" i="2"/>
  <c r="E27" i="2"/>
  <c r="F27" i="2" s="1"/>
  <c r="D27" i="2"/>
  <c r="H26" i="2"/>
  <c r="G26" i="2"/>
  <c r="E26" i="2"/>
  <c r="F26" i="2" s="1"/>
  <c r="D26" i="2"/>
  <c r="H25" i="2"/>
  <c r="G25" i="2"/>
  <c r="E25" i="2"/>
  <c r="F25" i="2" s="1"/>
  <c r="D25" i="2"/>
  <c r="H24" i="2"/>
  <c r="G24" i="2"/>
  <c r="E24" i="2"/>
  <c r="F24" i="2" s="1"/>
  <c r="D24" i="2"/>
  <c r="H23" i="2"/>
  <c r="G23" i="2"/>
  <c r="E23" i="2"/>
  <c r="F23" i="2" s="1"/>
  <c r="D23" i="2"/>
  <c r="H22" i="2"/>
  <c r="G22" i="2"/>
  <c r="F22" i="2"/>
  <c r="E22" i="2"/>
  <c r="D22" i="2"/>
  <c r="H21" i="2"/>
  <c r="G21" i="2"/>
  <c r="E21" i="2"/>
  <c r="F21" i="2" s="1"/>
  <c r="D21" i="2"/>
  <c r="H20" i="2"/>
  <c r="G20" i="2"/>
  <c r="E20" i="2"/>
  <c r="F20" i="2" s="1"/>
  <c r="D20" i="2"/>
  <c r="H19" i="2"/>
  <c r="G19" i="2"/>
  <c r="E19" i="2"/>
  <c r="F19" i="2" s="1"/>
  <c r="D19" i="2"/>
  <c r="H18" i="2"/>
  <c r="G18" i="2"/>
  <c r="F18" i="2"/>
  <c r="E18" i="2"/>
  <c r="D18" i="2"/>
  <c r="H17" i="2"/>
  <c r="G17" i="2"/>
  <c r="E17" i="2"/>
  <c r="F17" i="2" s="1"/>
  <c r="D17" i="2"/>
  <c r="H16" i="2"/>
  <c r="G16" i="2"/>
  <c r="E16" i="2"/>
  <c r="F16" i="2" s="1"/>
  <c r="D16" i="2"/>
  <c r="H15" i="2"/>
  <c r="G15" i="2"/>
  <c r="E15" i="2"/>
  <c r="F15" i="2" s="1"/>
  <c r="D15" i="2"/>
  <c r="G14" i="2"/>
  <c r="G29" i="2" s="1"/>
  <c r="B34" i="2" s="1"/>
  <c r="G35" i="2" s="1"/>
  <c r="G37" i="2" s="1"/>
  <c r="F14" i="2"/>
  <c r="E14" i="2"/>
  <c r="D14" i="2"/>
  <c r="E14" i="1"/>
  <c r="G14" i="1" s="1"/>
  <c r="E15" i="1"/>
  <c r="F15" i="1" s="1"/>
  <c r="E16" i="1"/>
  <c r="F16" i="1" s="1"/>
  <c r="H36" i="1"/>
  <c r="H34" i="1"/>
  <c r="D14" i="1"/>
  <c r="D15" i="1"/>
  <c r="H15" i="1"/>
  <c r="D16" i="1"/>
  <c r="H16" i="1"/>
  <c r="E17" i="1"/>
  <c r="F17" i="1" s="1"/>
  <c r="H17" i="1"/>
  <c r="E18" i="1"/>
  <c r="F18" i="1" s="1"/>
  <c r="H18" i="1"/>
  <c r="E19" i="1"/>
  <c r="F19" i="1" s="1"/>
  <c r="H19" i="1"/>
  <c r="E20" i="1"/>
  <c r="F20" i="1" s="1"/>
  <c r="H20" i="1"/>
  <c r="H21" i="1"/>
  <c r="H22" i="1"/>
  <c r="H23" i="1"/>
  <c r="H24" i="1"/>
  <c r="H25" i="1"/>
  <c r="H26" i="1"/>
  <c r="H27" i="1"/>
  <c r="H28" i="1"/>
  <c r="E28" i="1"/>
  <c r="E27" i="1"/>
  <c r="E26" i="1"/>
  <c r="E25" i="1"/>
  <c r="E24" i="1"/>
  <c r="E23" i="1"/>
  <c r="F23" i="1" s="1"/>
  <c r="E22" i="1"/>
  <c r="F22" i="1" s="1"/>
  <c r="E21" i="1"/>
  <c r="F21" i="1" s="1"/>
  <c r="F28" i="1"/>
  <c r="F27" i="1"/>
  <c r="F26" i="1"/>
  <c r="F25" i="1"/>
  <c r="F24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D28" i="1"/>
  <c r="D27" i="1"/>
  <c r="D26" i="1"/>
  <c r="D25" i="1"/>
  <c r="D24" i="1"/>
  <c r="D23" i="1"/>
  <c r="D22" i="1"/>
  <c r="D21" i="1"/>
  <c r="D20" i="1"/>
  <c r="D19" i="1"/>
  <c r="D18" i="1"/>
  <c r="D17" i="1"/>
  <c r="C29" i="1"/>
  <c r="D29" i="2" l="1"/>
  <c r="E29" i="2"/>
  <c r="F29" i="2"/>
  <c r="H35" i="2"/>
  <c r="H37" i="2" s="1"/>
  <c r="H14" i="2"/>
  <c r="H29" i="2" s="1"/>
  <c r="B36" i="2" s="1"/>
  <c r="D29" i="1"/>
  <c r="G29" i="1"/>
  <c r="B34" i="1" s="1"/>
  <c r="F14" i="1"/>
  <c r="H14" i="1" s="1"/>
  <c r="H29" i="1" s="1"/>
  <c r="B36" i="1" s="1"/>
  <c r="E29" i="1"/>
  <c r="F29" i="1" l="1"/>
  <c r="G37" i="1"/>
  <c r="H35" i="1"/>
  <c r="H37" i="1" s="1"/>
</calcChain>
</file>

<file path=xl/sharedStrings.xml><?xml version="1.0" encoding="utf-8"?>
<sst xmlns="http://schemas.openxmlformats.org/spreadsheetml/2006/main" count="114" uniqueCount="51">
  <si>
    <t>POETA</t>
  </si>
  <si>
    <t>Totals</t>
  </si>
  <si>
    <t>Employee Name:</t>
  </si>
  <si>
    <t>Division:</t>
  </si>
  <si>
    <t>Division Contact Name:</t>
  </si>
  <si>
    <t>Division Contact Phone:</t>
  </si>
  <si>
    <t>% To Be Charged To Non-Fed Funds:</t>
  </si>
  <si>
    <t>$ To Be Charged To Non-Fed Funds:</t>
  </si>
  <si>
    <t>Labor Distribution</t>
  </si>
  <si>
    <t>NIH</t>
  </si>
  <si>
    <t>Y or N</t>
  </si>
  <si>
    <t>Assignment Number:</t>
  </si>
  <si>
    <t>Date:</t>
  </si>
  <si>
    <t>L/D %</t>
  </si>
  <si>
    <t>L/D $</t>
  </si>
  <si>
    <t>Actual *</t>
  </si>
  <si>
    <t>Recalculated **</t>
  </si>
  <si>
    <t>Recalculated ** - the L/D setups that must take place to ensure compliance with NIH guidelines.</t>
  </si>
  <si>
    <t>Green highlighted fields are required.  All other fields are calculated by this worksheet.  Use the TAB key to move between fields.</t>
  </si>
  <si>
    <t>Actual* L/D % must equal 100.00%</t>
  </si>
  <si>
    <t>Recalculated ** - the L/D % will round down to 2-decimal places to ensure overcharging does not occur.</t>
  </si>
  <si>
    <t>Change Effective Date:</t>
  </si>
  <si>
    <t>NIH Salary Cap Labor Distribution (L/D) Setup Worksheet</t>
  </si>
  <si>
    <t>All dollars and percents represent ANNUAL amounts.</t>
  </si>
  <si>
    <t>Excess ****</t>
  </si>
  <si>
    <t>Labor Distribution POETA</t>
  </si>
  <si>
    <t>Actual * - the L/D setups that represent the actual amount of time that would be charged.</t>
  </si>
  <si>
    <t>NIH Excess ***</t>
  </si>
  <si>
    <t>NIH Excess *** - the amounts that would be overcharged to NIH if the Actual setups were used in L/D.</t>
  </si>
  <si>
    <t>Excess *** - the L/D setups that will take place to not charge the NIH Excess to NIH or a Federal fund.</t>
  </si>
  <si>
    <t>This section displays how the L/D setups would have normally taken place and the calculated NIH Excess.</t>
  </si>
  <si>
    <t>(Distribution of NIH Excess)</t>
  </si>
  <si>
    <t>This section displays the total calculated NIH Excess and where it will be charged.</t>
  </si>
  <si>
    <t>Final L/D setups should be those displayed in the "Recalculated ** L/D %" and the "Excess **** L/D %".</t>
  </si>
  <si>
    <t>%</t>
  </si>
  <si>
    <t>$</t>
  </si>
  <si>
    <t>Annualized Salary+:</t>
  </si>
  <si>
    <t>Annualized Salary+ - the full-time equivalent annual salary (e.g., employee works 20 hours per week, actual annual salary is $90,000, annualized salary is $180,000).</t>
  </si>
  <si>
    <t>Y</t>
  </si>
  <si>
    <t>Biology</t>
  </si>
  <si>
    <t>Prof. D</t>
  </si>
  <si>
    <t>FAD.BIO-1-NIH.BIO</t>
  </si>
  <si>
    <t>FAD.GATA3-1-DOE.GATA3</t>
  </si>
  <si>
    <t>FAD.CHAIR-1-ENDOW.CHAIR</t>
  </si>
  <si>
    <t>N</t>
  </si>
  <si>
    <t>FAD.SALCAP-1-NIHSAL.BIO</t>
  </si>
  <si>
    <t>Your Name</t>
  </si>
  <si>
    <t>Your Ext</t>
  </si>
  <si>
    <t>Version 1.2 (March 21, 2015)</t>
  </si>
  <si>
    <t>NIH Maximum Salary Rate (01-Oct-2014):</t>
  </si>
  <si>
    <t>"Excess **** L/D %" must equal "% To Be Charged To Non-Fed Funds" or roundup in order to ensure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</si>
</sst>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dd\-mmm\-yyyy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2" fillId="0" borderId="1" xfId="0" applyNumberFormat="1" applyFont="1" applyBorder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0" fontId="2" fillId="2" borderId="1" xfId="2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4" borderId="0" xfId="0" applyFont="1" applyFill="1" applyAlignment="1">
      <alignment horizontal="center"/>
    </xf>
    <xf numFmtId="164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10" fontId="0" fillId="4" borderId="0" xfId="2" applyNumberFormat="1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2" applyNumberFormat="1" applyFont="1" applyFill="1"/>
    <xf numFmtId="10" fontId="3" fillId="4" borderId="0" xfId="2" applyNumberFormat="1" applyFont="1" applyFill="1" applyAlignment="1">
      <alignment horizontal="center"/>
    </xf>
    <xf numFmtId="0" fontId="0" fillId="4" borderId="0" xfId="0" applyFill="1" applyBorder="1"/>
    <xf numFmtId="164" fontId="5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left"/>
    </xf>
    <xf numFmtId="0" fontId="6" fillId="0" borderId="1" xfId="0" applyFont="1" applyFill="1" applyBorder="1" applyAlignment="1" applyProtection="1">
      <alignment horizontal="center"/>
      <protection locked="0"/>
    </xf>
    <xf numFmtId="10" fontId="2" fillId="0" borderId="1" xfId="2" applyNumberFormat="1" applyFont="1" applyFill="1" applyBorder="1" applyAlignment="1" applyProtection="1">
      <alignment horizontal="center"/>
      <protection locked="0"/>
    </xf>
    <xf numFmtId="10" fontId="2" fillId="0" borderId="1" xfId="2" applyNumberFormat="1" applyFont="1" applyBorder="1" applyAlignment="1" applyProtection="1">
      <alignment horizontal="center"/>
      <protection hidden="1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10" fontId="8" fillId="4" borderId="0" xfId="2" applyNumberFormat="1" applyFont="1" applyFill="1" applyAlignment="1">
      <alignment horizontal="center"/>
    </xf>
    <xf numFmtId="164" fontId="10" fillId="4" borderId="0" xfId="0" applyNumberFormat="1" applyFont="1" applyFill="1"/>
    <xf numFmtId="10" fontId="10" fillId="4" borderId="0" xfId="2" applyNumberFormat="1" applyFont="1" applyFill="1" applyAlignment="1">
      <alignment horizontal="center"/>
    </xf>
    <xf numFmtId="0" fontId="10" fillId="4" borderId="0" xfId="0" applyFont="1" applyFill="1"/>
    <xf numFmtId="0" fontId="10" fillId="0" borderId="0" xfId="0" applyFont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164" fontId="3" fillId="0" borderId="1" xfId="0" applyNumberFormat="1" applyFont="1" applyBorder="1" applyProtection="1">
      <protection hidden="1"/>
    </xf>
    <xf numFmtId="10" fontId="2" fillId="0" borderId="5" xfId="2" applyNumberFormat="1" applyFont="1" applyFill="1" applyBorder="1" applyAlignment="1" applyProtection="1">
      <alignment horizontal="center"/>
      <protection locked="0"/>
    </xf>
    <xf numFmtId="10" fontId="2" fillId="2" borderId="5" xfId="2" applyNumberFormat="1" applyFont="1" applyFill="1" applyBorder="1" applyAlignment="1" applyProtection="1">
      <alignment horizontal="center"/>
      <protection hidden="1"/>
    </xf>
    <xf numFmtId="10" fontId="3" fillId="4" borderId="0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0" fontId="4" fillId="2" borderId="1" xfId="2" applyNumberFormat="1" applyFont="1" applyFill="1" applyBorder="1" applyAlignment="1">
      <alignment horizontal="center"/>
    </xf>
    <xf numFmtId="7" fontId="0" fillId="0" borderId="0" xfId="0" applyNumberFormat="1"/>
    <xf numFmtId="10" fontId="3" fillId="4" borderId="7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10" fontId="2" fillId="0" borderId="1" xfId="2" applyNumberFormat="1" applyFont="1" applyBorder="1" applyAlignment="1" applyProtection="1">
      <alignment horizontal="center" vertical="center"/>
      <protection hidden="1"/>
    </xf>
    <xf numFmtId="10" fontId="2" fillId="0" borderId="1" xfId="2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10" fontId="4" fillId="2" borderId="3" xfId="2" applyNumberFormat="1" applyFont="1" applyFill="1" applyBorder="1" applyAlignment="1">
      <alignment horizontal="center"/>
    </xf>
    <xf numFmtId="7" fontId="7" fillId="2" borderId="1" xfId="1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0" fontId="4" fillId="2" borderId="7" xfId="2" applyNumberFormat="1" applyFont="1" applyFill="1" applyBorder="1" applyAlignment="1">
      <alignment horizontal="center"/>
    </xf>
    <xf numFmtId="10" fontId="4" fillId="2" borderId="9" xfId="2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center"/>
      <protection locked="0"/>
    </xf>
    <xf numFmtId="7" fontId="2" fillId="0" borderId="11" xfId="1" applyNumberFormat="1" applyFont="1" applyFill="1" applyBorder="1" applyAlignment="1" applyProtection="1">
      <alignment horizontal="center"/>
      <protection locked="0"/>
    </xf>
    <xf numFmtId="7" fontId="2" fillId="0" borderId="5" xfId="1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34"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ndense val="0"/>
        <extend val="0"/>
        <color indexed="12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ndense val="0"/>
        <extend val="0"/>
        <color indexed="12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500341</xdr:colOff>
      <xdr:row>2</xdr:row>
      <xdr:rowOff>84668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00341" cy="475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500341</xdr:colOff>
      <xdr:row>2</xdr:row>
      <xdr:rowOff>84668</xdr:rowOff>
    </xdr:to>
    <xdr:pic>
      <xdr:nvPicPr>
        <xdr:cNvPr id="10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00341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90" workbookViewId="0">
      <selection activeCell="M35" sqref="M35"/>
    </sheetView>
  </sheetViews>
  <sheetFormatPr defaultRowHeight="12.75" x14ac:dyDescent="0.2"/>
  <cols>
    <col min="1" max="1" width="37.7109375" customWidth="1"/>
    <col min="2" max="2" width="10.7109375" style="1" customWidth="1"/>
    <col min="3" max="3" width="10.7109375" style="2" customWidth="1"/>
    <col min="4" max="4" width="15.7109375" style="3" customWidth="1"/>
    <col min="5" max="5" width="10.7109375" style="2" customWidth="1"/>
    <col min="6" max="6" width="15.7109375" style="3" customWidth="1"/>
    <col min="7" max="7" width="10.7109375" style="2" customWidth="1"/>
    <col min="8" max="8" width="15.7109375" style="3" customWidth="1"/>
    <col min="9" max="9" width="0.28515625" customWidth="1"/>
    <col min="13" max="13" width="9.85546875" bestFit="1" customWidth="1"/>
    <col min="14" max="14" width="14.28515625" bestFit="1" customWidth="1"/>
  </cols>
  <sheetData>
    <row r="1" spans="1:14" x14ac:dyDescent="0.2">
      <c r="A1" s="16"/>
      <c r="B1" s="17"/>
      <c r="C1" s="18"/>
      <c r="D1" s="15"/>
      <c r="E1" s="18"/>
      <c r="F1" s="15"/>
      <c r="G1" s="18"/>
      <c r="H1" s="15"/>
    </row>
    <row r="2" spans="1:14" ht="18" x14ac:dyDescent="0.25">
      <c r="A2" s="16"/>
      <c r="B2" s="17"/>
      <c r="C2" s="18"/>
      <c r="D2" s="15"/>
      <c r="E2" s="18"/>
      <c r="F2" s="15"/>
      <c r="G2" s="18"/>
      <c r="H2" s="23" t="s">
        <v>22</v>
      </c>
    </row>
    <row r="3" spans="1:14" x14ac:dyDescent="0.2">
      <c r="B3" s="17"/>
      <c r="C3" s="18"/>
      <c r="D3" s="15"/>
      <c r="E3" s="18"/>
      <c r="F3" s="15"/>
      <c r="G3" s="18"/>
    </row>
    <row r="4" spans="1:14" ht="22.5" customHeight="1" x14ac:dyDescent="0.2">
      <c r="A4" s="74" t="s">
        <v>18</v>
      </c>
      <c r="B4" s="75"/>
      <c r="C4" s="75"/>
      <c r="D4" s="75"/>
      <c r="E4" s="75"/>
      <c r="F4" s="75"/>
      <c r="G4" s="75"/>
      <c r="H4" s="76"/>
      <c r="I4" s="16"/>
    </row>
    <row r="5" spans="1:14" ht="8.25" customHeight="1" x14ac:dyDescent="0.2">
      <c r="A5" s="43"/>
      <c r="B5" s="44"/>
      <c r="C5" s="44"/>
      <c r="D5" s="45"/>
      <c r="E5" s="44"/>
      <c r="F5" s="44"/>
      <c r="G5" s="44"/>
      <c r="H5" s="46"/>
      <c r="I5" s="16"/>
    </row>
    <row r="6" spans="1:14" x14ac:dyDescent="0.2">
      <c r="A6" s="41" t="s">
        <v>12</v>
      </c>
      <c r="B6" s="73">
        <v>41924</v>
      </c>
      <c r="C6" s="73"/>
      <c r="D6" s="15"/>
      <c r="E6" s="77" t="s">
        <v>3</v>
      </c>
      <c r="F6" s="77"/>
      <c r="G6" s="70" t="s">
        <v>39</v>
      </c>
      <c r="H6" s="70"/>
      <c r="I6" s="16"/>
    </row>
    <row r="7" spans="1:14" x14ac:dyDescent="0.2">
      <c r="A7" s="41" t="s">
        <v>2</v>
      </c>
      <c r="B7" s="70" t="s">
        <v>40</v>
      </c>
      <c r="C7" s="70"/>
      <c r="D7" s="15"/>
      <c r="E7" s="68" t="s">
        <v>4</v>
      </c>
      <c r="F7" s="69"/>
      <c r="G7" s="70" t="s">
        <v>46</v>
      </c>
      <c r="H7" s="70"/>
      <c r="I7" s="16"/>
    </row>
    <row r="8" spans="1:14" x14ac:dyDescent="0.2">
      <c r="A8" s="41" t="s">
        <v>11</v>
      </c>
      <c r="B8" s="66"/>
      <c r="C8" s="67"/>
      <c r="D8" s="15"/>
      <c r="E8" s="68" t="s">
        <v>5</v>
      </c>
      <c r="F8" s="69"/>
      <c r="G8" s="70" t="s">
        <v>47</v>
      </c>
      <c r="H8" s="70"/>
      <c r="I8" s="16"/>
    </row>
    <row r="9" spans="1:14" x14ac:dyDescent="0.2">
      <c r="A9" s="41" t="s">
        <v>36</v>
      </c>
      <c r="B9" s="71">
        <v>230000</v>
      </c>
      <c r="C9" s="72"/>
      <c r="D9" s="15"/>
      <c r="E9" s="68" t="s">
        <v>21</v>
      </c>
      <c r="F9" s="69"/>
      <c r="G9" s="73">
        <v>41913</v>
      </c>
      <c r="H9" s="73"/>
      <c r="I9" s="16"/>
    </row>
    <row r="10" spans="1:14" x14ac:dyDescent="0.2">
      <c r="A10" s="16"/>
      <c r="B10" s="17"/>
      <c r="C10" s="20"/>
      <c r="D10" s="15"/>
      <c r="E10" s="18"/>
      <c r="F10" s="15"/>
      <c r="G10" s="18"/>
      <c r="H10" s="15"/>
      <c r="I10" s="16"/>
    </row>
    <row r="11" spans="1:14" x14ac:dyDescent="0.2">
      <c r="A11" s="55" t="s">
        <v>30</v>
      </c>
      <c r="B11" s="55"/>
      <c r="C11" s="55"/>
      <c r="D11" s="55"/>
      <c r="E11" s="55"/>
      <c r="F11" s="55"/>
      <c r="G11" s="55"/>
      <c r="H11" s="55"/>
      <c r="I11" s="16"/>
    </row>
    <row r="12" spans="1:14" s="4" customFormat="1" x14ac:dyDescent="0.2">
      <c r="A12" s="11" t="s">
        <v>8</v>
      </c>
      <c r="B12" s="11" t="s">
        <v>9</v>
      </c>
      <c r="C12" s="56" t="s">
        <v>15</v>
      </c>
      <c r="D12" s="56"/>
      <c r="E12" s="56" t="s">
        <v>16</v>
      </c>
      <c r="F12" s="56"/>
      <c r="G12" s="56" t="s">
        <v>27</v>
      </c>
      <c r="H12" s="56"/>
      <c r="I12" s="14"/>
    </row>
    <row r="13" spans="1:14" s="4" customFormat="1" x14ac:dyDescent="0.2">
      <c r="A13" s="12" t="s">
        <v>0</v>
      </c>
      <c r="B13" s="12" t="s">
        <v>10</v>
      </c>
      <c r="C13" s="47" t="s">
        <v>13</v>
      </c>
      <c r="D13" s="42" t="s">
        <v>14</v>
      </c>
      <c r="E13" s="47" t="s">
        <v>13</v>
      </c>
      <c r="F13" s="42" t="s">
        <v>14</v>
      </c>
      <c r="G13" s="47" t="s">
        <v>34</v>
      </c>
      <c r="H13" s="42" t="s">
        <v>35</v>
      </c>
      <c r="I13" s="14"/>
    </row>
    <row r="14" spans="1:14" x14ac:dyDescent="0.2">
      <c r="A14" s="13" t="s">
        <v>41</v>
      </c>
      <c r="B14" s="25" t="s">
        <v>38</v>
      </c>
      <c r="C14" s="26">
        <v>0.25</v>
      </c>
      <c r="D14" s="7">
        <f t="shared" ref="D14:D28" si="0">($B$9*$C14)</f>
        <v>57500</v>
      </c>
      <c r="E14" s="27">
        <f>IF($B$9&lt;=0,0,ROUNDDOWN(IF($B14="Y",($B$32*$C14)/$B$9,$C14),8))</f>
        <v>0.1972826</v>
      </c>
      <c r="F14" s="7">
        <f>$E14*$B$9</f>
        <v>45374.998</v>
      </c>
      <c r="G14" s="27">
        <f>IF($B14="Y",($C14-$E14),0)</f>
        <v>5.2717399999999998E-2</v>
      </c>
      <c r="H14" s="7">
        <f t="shared" ref="H14:H28" si="1">IF($B14="Y",($D14-$F14),0)</f>
        <v>12125.002</v>
      </c>
      <c r="I14" s="16"/>
    </row>
    <row r="15" spans="1:14" x14ac:dyDescent="0.2">
      <c r="A15" s="13" t="s">
        <v>42</v>
      </c>
      <c r="B15" s="25" t="s">
        <v>44</v>
      </c>
      <c r="C15" s="26">
        <v>0.25</v>
      </c>
      <c r="D15" s="7">
        <f t="shared" si="0"/>
        <v>57500</v>
      </c>
      <c r="E15" s="27">
        <f>IF($B$9&lt;=0,0,ROUNDDOWN(IF($B15="Y",($B$32*$C15)/$B$9,$C15),8))</f>
        <v>0.25</v>
      </c>
      <c r="F15" s="7">
        <f t="shared" ref="F15:F28" si="2">$E15*$B$9</f>
        <v>57500</v>
      </c>
      <c r="G15" s="27">
        <f t="shared" ref="G15:G28" si="3">IF($B15="Y",($C15-$E15),0)</f>
        <v>0</v>
      </c>
      <c r="H15" s="7">
        <f t="shared" si="1"/>
        <v>0</v>
      </c>
      <c r="I15" s="16"/>
      <c r="M15" s="3"/>
      <c r="N15" s="3"/>
    </row>
    <row r="16" spans="1:14" x14ac:dyDescent="0.2">
      <c r="A16" s="13" t="s">
        <v>43</v>
      </c>
      <c r="B16" s="25" t="s">
        <v>44</v>
      </c>
      <c r="C16" s="26">
        <v>0.5</v>
      </c>
      <c r="D16" s="7">
        <f t="shared" si="0"/>
        <v>115000</v>
      </c>
      <c r="E16" s="27">
        <f>IF($B$9&lt;=0,0,ROUNDDOWN(IF($B16="Y",($B$32*$C16)/$B$9,$C16),8))</f>
        <v>0.5</v>
      </c>
      <c r="F16" s="7">
        <f t="shared" si="2"/>
        <v>115000</v>
      </c>
      <c r="G16" s="27">
        <f t="shared" si="3"/>
        <v>0</v>
      </c>
      <c r="H16" s="7">
        <f t="shared" si="1"/>
        <v>0</v>
      </c>
      <c r="I16" s="16"/>
    </row>
    <row r="17" spans="1:14" x14ac:dyDescent="0.2">
      <c r="A17" s="13"/>
      <c r="B17" s="25"/>
      <c r="C17" s="26"/>
      <c r="D17" s="7">
        <f t="shared" si="0"/>
        <v>0</v>
      </c>
      <c r="E17" s="27">
        <f t="shared" ref="E17:E28" si="4">IF($B$9&lt;=0,0,ROUNDDOWN(IF($B17="Y",($B$32*$C17)/$B$9,$C17),4))</f>
        <v>0</v>
      </c>
      <c r="F17" s="7">
        <f t="shared" si="2"/>
        <v>0</v>
      </c>
      <c r="G17" s="27">
        <f t="shared" si="3"/>
        <v>0</v>
      </c>
      <c r="H17" s="7">
        <f t="shared" si="1"/>
        <v>0</v>
      </c>
      <c r="I17" s="16"/>
    </row>
    <row r="18" spans="1:14" x14ac:dyDescent="0.2">
      <c r="A18" s="13"/>
      <c r="B18" s="25"/>
      <c r="C18" s="26"/>
      <c r="D18" s="7">
        <f t="shared" si="0"/>
        <v>0</v>
      </c>
      <c r="E18" s="27">
        <f t="shared" si="4"/>
        <v>0</v>
      </c>
      <c r="F18" s="7">
        <f t="shared" si="2"/>
        <v>0</v>
      </c>
      <c r="G18" s="27">
        <f t="shared" si="3"/>
        <v>0</v>
      </c>
      <c r="H18" s="7">
        <f t="shared" si="1"/>
        <v>0</v>
      </c>
      <c r="I18" s="16"/>
      <c r="N18" s="48"/>
    </row>
    <row r="19" spans="1:14" x14ac:dyDescent="0.2">
      <c r="A19" s="13"/>
      <c r="B19" s="25"/>
      <c r="C19" s="26"/>
      <c r="D19" s="7">
        <f t="shared" si="0"/>
        <v>0</v>
      </c>
      <c r="E19" s="27">
        <f t="shared" si="4"/>
        <v>0</v>
      </c>
      <c r="F19" s="7">
        <f t="shared" si="2"/>
        <v>0</v>
      </c>
      <c r="G19" s="27">
        <f t="shared" si="3"/>
        <v>0</v>
      </c>
      <c r="H19" s="7">
        <f t="shared" si="1"/>
        <v>0</v>
      </c>
      <c r="I19" s="16"/>
    </row>
    <row r="20" spans="1:14" x14ac:dyDescent="0.2">
      <c r="A20" s="13"/>
      <c r="B20" s="25"/>
      <c r="C20" s="26"/>
      <c r="D20" s="7">
        <f t="shared" si="0"/>
        <v>0</v>
      </c>
      <c r="E20" s="27">
        <f t="shared" si="4"/>
        <v>0</v>
      </c>
      <c r="F20" s="7">
        <f t="shared" si="2"/>
        <v>0</v>
      </c>
      <c r="G20" s="27">
        <f t="shared" si="3"/>
        <v>0</v>
      </c>
      <c r="H20" s="7">
        <f t="shared" si="1"/>
        <v>0</v>
      </c>
      <c r="I20" s="16"/>
    </row>
    <row r="21" spans="1:14" x14ac:dyDescent="0.2">
      <c r="A21" s="13"/>
      <c r="B21" s="25"/>
      <c r="C21" s="26"/>
      <c r="D21" s="7">
        <f t="shared" si="0"/>
        <v>0</v>
      </c>
      <c r="E21" s="27">
        <f t="shared" si="4"/>
        <v>0</v>
      </c>
      <c r="F21" s="7">
        <f t="shared" si="2"/>
        <v>0</v>
      </c>
      <c r="G21" s="27">
        <f t="shared" si="3"/>
        <v>0</v>
      </c>
      <c r="H21" s="7">
        <f t="shared" si="1"/>
        <v>0</v>
      </c>
      <c r="I21" s="16"/>
    </row>
    <row r="22" spans="1:14" x14ac:dyDescent="0.2">
      <c r="A22" s="13"/>
      <c r="B22" s="25"/>
      <c r="C22" s="26"/>
      <c r="D22" s="7">
        <f t="shared" si="0"/>
        <v>0</v>
      </c>
      <c r="E22" s="27">
        <f t="shared" si="4"/>
        <v>0</v>
      </c>
      <c r="F22" s="7">
        <f t="shared" si="2"/>
        <v>0</v>
      </c>
      <c r="G22" s="27">
        <f t="shared" si="3"/>
        <v>0</v>
      </c>
      <c r="H22" s="7">
        <f t="shared" si="1"/>
        <v>0</v>
      </c>
      <c r="I22" s="16"/>
    </row>
    <row r="23" spans="1:14" x14ac:dyDescent="0.2">
      <c r="A23" s="13"/>
      <c r="B23" s="25"/>
      <c r="C23" s="26"/>
      <c r="D23" s="7">
        <f t="shared" si="0"/>
        <v>0</v>
      </c>
      <c r="E23" s="27">
        <f t="shared" si="4"/>
        <v>0</v>
      </c>
      <c r="F23" s="7">
        <f t="shared" si="2"/>
        <v>0</v>
      </c>
      <c r="G23" s="27">
        <f t="shared" si="3"/>
        <v>0</v>
      </c>
      <c r="H23" s="7">
        <f t="shared" si="1"/>
        <v>0</v>
      </c>
      <c r="I23" s="16"/>
    </row>
    <row r="24" spans="1:14" x14ac:dyDescent="0.2">
      <c r="A24" s="13"/>
      <c r="B24" s="25"/>
      <c r="C24" s="26"/>
      <c r="D24" s="7">
        <f t="shared" si="0"/>
        <v>0</v>
      </c>
      <c r="E24" s="27">
        <f t="shared" si="4"/>
        <v>0</v>
      </c>
      <c r="F24" s="7">
        <f t="shared" si="2"/>
        <v>0</v>
      </c>
      <c r="G24" s="27">
        <f t="shared" si="3"/>
        <v>0</v>
      </c>
      <c r="H24" s="7">
        <f t="shared" si="1"/>
        <v>0</v>
      </c>
      <c r="I24" s="16"/>
    </row>
    <row r="25" spans="1:14" x14ac:dyDescent="0.2">
      <c r="A25" s="13"/>
      <c r="B25" s="25"/>
      <c r="C25" s="26"/>
      <c r="D25" s="7">
        <f t="shared" si="0"/>
        <v>0</v>
      </c>
      <c r="E25" s="27">
        <f t="shared" si="4"/>
        <v>0</v>
      </c>
      <c r="F25" s="7">
        <f t="shared" si="2"/>
        <v>0</v>
      </c>
      <c r="G25" s="27">
        <f t="shared" si="3"/>
        <v>0</v>
      </c>
      <c r="H25" s="7">
        <f t="shared" si="1"/>
        <v>0</v>
      </c>
      <c r="I25" s="16"/>
    </row>
    <row r="26" spans="1:14" x14ac:dyDescent="0.2">
      <c r="A26" s="13"/>
      <c r="B26" s="25"/>
      <c r="C26" s="26"/>
      <c r="D26" s="7">
        <f t="shared" si="0"/>
        <v>0</v>
      </c>
      <c r="E26" s="27">
        <f t="shared" si="4"/>
        <v>0</v>
      </c>
      <c r="F26" s="7">
        <f t="shared" si="2"/>
        <v>0</v>
      </c>
      <c r="G26" s="27">
        <f t="shared" si="3"/>
        <v>0</v>
      </c>
      <c r="H26" s="7">
        <f t="shared" si="1"/>
        <v>0</v>
      </c>
      <c r="I26" s="16"/>
    </row>
    <row r="27" spans="1:14" x14ac:dyDescent="0.2">
      <c r="A27" s="13"/>
      <c r="B27" s="25"/>
      <c r="C27" s="26"/>
      <c r="D27" s="7">
        <f t="shared" si="0"/>
        <v>0</v>
      </c>
      <c r="E27" s="27">
        <f t="shared" si="4"/>
        <v>0</v>
      </c>
      <c r="F27" s="7">
        <f t="shared" si="2"/>
        <v>0</v>
      </c>
      <c r="G27" s="27">
        <f t="shared" si="3"/>
        <v>0</v>
      </c>
      <c r="H27" s="7">
        <f t="shared" si="1"/>
        <v>0</v>
      </c>
      <c r="I27" s="16"/>
    </row>
    <row r="28" spans="1:14" x14ac:dyDescent="0.2">
      <c r="A28" s="13"/>
      <c r="B28" s="25"/>
      <c r="C28" s="26"/>
      <c r="D28" s="7">
        <f t="shared" si="0"/>
        <v>0</v>
      </c>
      <c r="E28" s="27">
        <f t="shared" si="4"/>
        <v>0</v>
      </c>
      <c r="F28" s="7">
        <f t="shared" si="2"/>
        <v>0</v>
      </c>
      <c r="G28" s="27">
        <f t="shared" si="3"/>
        <v>0</v>
      </c>
      <c r="H28" s="7">
        <f t="shared" si="1"/>
        <v>0</v>
      </c>
      <c r="I28" s="16"/>
    </row>
    <row r="29" spans="1:14" x14ac:dyDescent="0.2">
      <c r="A29" s="6" t="s">
        <v>1</v>
      </c>
      <c r="B29" s="5"/>
      <c r="C29" s="9">
        <f t="shared" ref="C29:H29" si="5">SUM(C14:C28)</f>
        <v>1</v>
      </c>
      <c r="D29" s="8">
        <f t="shared" si="5"/>
        <v>230000</v>
      </c>
      <c r="E29" s="9">
        <f t="shared" si="5"/>
        <v>0.94728259999999997</v>
      </c>
      <c r="F29" s="8">
        <f t="shared" si="5"/>
        <v>217874.99799999999</v>
      </c>
      <c r="G29" s="9">
        <f t="shared" si="5"/>
        <v>5.2717399999999998E-2</v>
      </c>
      <c r="H29" s="8">
        <f t="shared" si="5"/>
        <v>12125.002</v>
      </c>
      <c r="I29" s="16"/>
    </row>
    <row r="30" spans="1:14" x14ac:dyDescent="0.2">
      <c r="A30" s="24"/>
      <c r="B30" s="17"/>
      <c r="C30" s="21" t="s">
        <v>19</v>
      </c>
      <c r="D30" s="15"/>
      <c r="E30" s="18"/>
      <c r="F30" s="15"/>
      <c r="G30" s="18"/>
      <c r="H30" s="15"/>
      <c r="I30" s="16"/>
    </row>
    <row r="31" spans="1:14" x14ac:dyDescent="0.2">
      <c r="A31" s="55" t="s">
        <v>32</v>
      </c>
      <c r="B31" s="55"/>
      <c r="C31" s="55"/>
      <c r="D31" s="55"/>
      <c r="E31" s="55"/>
      <c r="F31" s="55"/>
      <c r="G31" s="55"/>
      <c r="H31" s="55"/>
      <c r="I31" s="16"/>
    </row>
    <row r="32" spans="1:14" x14ac:dyDescent="0.2">
      <c r="A32" s="50" t="s">
        <v>49</v>
      </c>
      <c r="B32" s="57">
        <v>181500</v>
      </c>
      <c r="C32" s="57"/>
      <c r="D32" s="58" t="s">
        <v>25</v>
      </c>
      <c r="E32" s="59"/>
      <c r="F32" s="60"/>
      <c r="G32" s="61" t="s">
        <v>24</v>
      </c>
      <c r="H32" s="62"/>
      <c r="I32" s="16"/>
    </row>
    <row r="33" spans="1:15" x14ac:dyDescent="0.2">
      <c r="A33" s="50"/>
      <c r="B33" s="57"/>
      <c r="C33" s="57"/>
      <c r="D33" s="63" t="s">
        <v>31</v>
      </c>
      <c r="E33" s="64"/>
      <c r="F33" s="65"/>
      <c r="G33" s="42" t="s">
        <v>13</v>
      </c>
      <c r="H33" s="42" t="s">
        <v>14</v>
      </c>
      <c r="I33" s="22"/>
    </row>
    <row r="34" spans="1:15" x14ac:dyDescent="0.2">
      <c r="A34" s="50" t="s">
        <v>6</v>
      </c>
      <c r="B34" s="51">
        <f>$G$29</f>
        <v>5.2717399999999998E-2</v>
      </c>
      <c r="C34" s="51"/>
      <c r="D34" s="52"/>
      <c r="E34" s="52"/>
      <c r="F34" s="52"/>
      <c r="G34" s="38"/>
      <c r="H34" s="37">
        <f>($B$9*$G34)</f>
        <v>0</v>
      </c>
      <c r="I34" s="16"/>
    </row>
    <row r="35" spans="1:15" x14ac:dyDescent="0.2">
      <c r="A35" s="50"/>
      <c r="B35" s="51"/>
      <c r="C35" s="51"/>
      <c r="D35" s="52" t="s">
        <v>45</v>
      </c>
      <c r="E35" s="52"/>
      <c r="F35" s="52"/>
      <c r="G35" s="38">
        <f>+B34</f>
        <v>5.2717399999999998E-2</v>
      </c>
      <c r="H35" s="37">
        <f>($B$9*$G35)</f>
        <v>12125.001999999999</v>
      </c>
      <c r="I35" s="16"/>
    </row>
    <row r="36" spans="1:15" s="4" customFormat="1" x14ac:dyDescent="0.2">
      <c r="A36" s="50" t="s">
        <v>7</v>
      </c>
      <c r="B36" s="53">
        <f>$H$29</f>
        <v>12125.002</v>
      </c>
      <c r="C36" s="53"/>
      <c r="D36" s="52"/>
      <c r="E36" s="52"/>
      <c r="F36" s="52"/>
      <c r="G36" s="38"/>
      <c r="H36" s="37">
        <f>($B$9*$G36)</f>
        <v>0</v>
      </c>
      <c r="I36" s="14"/>
      <c r="O36"/>
    </row>
    <row r="37" spans="1:15" x14ac:dyDescent="0.2">
      <c r="A37" s="50"/>
      <c r="B37" s="53"/>
      <c r="C37" s="53"/>
      <c r="D37" s="54" t="s">
        <v>1</v>
      </c>
      <c r="E37" s="54"/>
      <c r="F37" s="54"/>
      <c r="G37" s="39">
        <f>SUM(G34:G36)</f>
        <v>5.2717399999999998E-2</v>
      </c>
      <c r="H37" s="8">
        <f>SUM(H34:H36)</f>
        <v>12125.001999999999</v>
      </c>
      <c r="I37" s="16"/>
    </row>
    <row r="38" spans="1:15" x14ac:dyDescent="0.2">
      <c r="A38" s="19"/>
      <c r="B38" s="19"/>
      <c r="C38" s="19"/>
      <c r="D38" s="49" t="s">
        <v>50</v>
      </c>
      <c r="E38" s="49"/>
      <c r="F38" s="49"/>
      <c r="G38" s="49"/>
      <c r="H38" s="49"/>
      <c r="I38" s="16"/>
    </row>
    <row r="39" spans="1:15" x14ac:dyDescent="0.2">
      <c r="A39" s="19"/>
      <c r="B39" s="19"/>
      <c r="C39" s="19"/>
      <c r="D39" s="40"/>
      <c r="E39" s="40"/>
      <c r="F39" s="40"/>
      <c r="G39" s="40"/>
      <c r="H39" s="40"/>
      <c r="I39" s="16"/>
    </row>
    <row r="40" spans="1:15" s="34" customFormat="1" ht="12" x14ac:dyDescent="0.2">
      <c r="A40" s="28" t="s">
        <v>23</v>
      </c>
      <c r="B40" s="29"/>
      <c r="C40" s="30"/>
      <c r="D40" s="31"/>
      <c r="E40" s="32"/>
      <c r="F40" s="31"/>
      <c r="G40" s="32"/>
      <c r="H40" s="31"/>
      <c r="I40" s="33"/>
    </row>
    <row r="41" spans="1:15" s="34" customFormat="1" ht="12" x14ac:dyDescent="0.2">
      <c r="A41" s="28" t="s">
        <v>33</v>
      </c>
      <c r="B41" s="29"/>
      <c r="C41" s="30"/>
      <c r="D41" s="31"/>
      <c r="E41" s="32"/>
      <c r="F41" s="31"/>
      <c r="G41" s="32"/>
      <c r="H41" s="31"/>
      <c r="I41" s="33"/>
    </row>
    <row r="42" spans="1:15" s="34" customFormat="1" ht="12" x14ac:dyDescent="0.2">
      <c r="A42" s="28"/>
      <c r="B42" s="29"/>
      <c r="C42" s="30"/>
      <c r="D42" s="31"/>
      <c r="E42" s="32"/>
      <c r="F42" s="31"/>
      <c r="G42" s="32"/>
      <c r="H42" s="31"/>
      <c r="I42" s="33"/>
    </row>
    <row r="43" spans="1:15" s="34" customFormat="1" ht="12" x14ac:dyDescent="0.2">
      <c r="A43" s="35" t="s">
        <v>37</v>
      </c>
      <c r="B43" s="29"/>
      <c r="C43" s="30"/>
      <c r="D43" s="31"/>
      <c r="E43" s="32"/>
      <c r="F43" s="31"/>
      <c r="G43" s="32"/>
      <c r="H43" s="31"/>
      <c r="I43" s="33"/>
    </row>
    <row r="44" spans="1:15" s="34" customFormat="1" ht="12" x14ac:dyDescent="0.2">
      <c r="A44" s="35" t="s">
        <v>26</v>
      </c>
      <c r="B44" s="29"/>
      <c r="C44" s="32"/>
      <c r="D44" s="31"/>
      <c r="E44" s="32"/>
      <c r="F44" s="31"/>
      <c r="G44" s="32"/>
      <c r="H44" s="31"/>
    </row>
    <row r="45" spans="1:15" s="34" customFormat="1" ht="12" x14ac:dyDescent="0.2">
      <c r="A45" s="35" t="s">
        <v>17</v>
      </c>
      <c r="B45" s="29"/>
      <c r="C45" s="32"/>
      <c r="D45" s="31"/>
      <c r="E45" s="32"/>
      <c r="F45" s="31"/>
      <c r="G45" s="32"/>
      <c r="H45" s="31"/>
    </row>
    <row r="46" spans="1:15" s="34" customFormat="1" ht="12" x14ac:dyDescent="0.2">
      <c r="A46" s="33" t="s">
        <v>20</v>
      </c>
      <c r="B46" s="29"/>
      <c r="C46" s="32"/>
      <c r="D46" s="31"/>
      <c r="E46" s="32"/>
      <c r="F46" s="31"/>
      <c r="G46" s="32"/>
      <c r="H46" s="31"/>
    </row>
    <row r="47" spans="1:15" s="34" customFormat="1" ht="12" x14ac:dyDescent="0.2">
      <c r="A47" s="35" t="s">
        <v>28</v>
      </c>
      <c r="B47" s="29"/>
      <c r="C47" s="32"/>
      <c r="D47" s="31"/>
      <c r="E47" s="32"/>
      <c r="F47" s="31"/>
      <c r="G47" s="32"/>
      <c r="H47" s="36"/>
    </row>
    <row r="48" spans="1:15" s="34" customFormat="1" ht="12" x14ac:dyDescent="0.2">
      <c r="A48" s="35" t="s">
        <v>29</v>
      </c>
      <c r="B48" s="29"/>
      <c r="C48" s="32"/>
      <c r="D48" s="31"/>
      <c r="E48" s="32"/>
      <c r="F48" s="31"/>
      <c r="G48" s="32"/>
      <c r="H48" s="36" t="s">
        <v>48</v>
      </c>
    </row>
  </sheetData>
  <mergeCells count="32">
    <mergeCell ref="A4:H4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A32:A33"/>
    <mergeCell ref="B32:C33"/>
    <mergeCell ref="D32:F32"/>
    <mergeCell ref="G32:H32"/>
    <mergeCell ref="D33:F33"/>
    <mergeCell ref="A11:H11"/>
    <mergeCell ref="C12:D12"/>
    <mergeCell ref="E12:F12"/>
    <mergeCell ref="G12:H12"/>
    <mergeCell ref="A31:H31"/>
    <mergeCell ref="D38:H38"/>
    <mergeCell ref="A34:A35"/>
    <mergeCell ref="B34:C35"/>
    <mergeCell ref="D34:F34"/>
    <mergeCell ref="D35:F35"/>
    <mergeCell ref="A36:A37"/>
    <mergeCell ref="B36:C37"/>
    <mergeCell ref="D36:F36"/>
    <mergeCell ref="D37:F37"/>
  </mergeCells>
  <conditionalFormatting sqref="D14:H28">
    <cfRule type="expression" dxfId="33" priority="1" stopIfTrue="1">
      <formula>$B14="Y"</formula>
    </cfRule>
    <cfRule type="cellIs" dxfId="32" priority="2" stopIfTrue="1" operator="equal">
      <formula>0</formula>
    </cfRule>
  </conditionalFormatting>
  <conditionalFormatting sqref="C30 C40:C43">
    <cfRule type="expression" dxfId="31" priority="3" stopIfTrue="1">
      <formula>$C$29&lt;&gt;1</formula>
    </cfRule>
  </conditionalFormatting>
  <conditionalFormatting sqref="C29">
    <cfRule type="cellIs" dxfId="30" priority="4" stopIfTrue="1" operator="notEqual">
      <formula>1</formula>
    </cfRule>
  </conditionalFormatting>
  <conditionalFormatting sqref="A14:A28">
    <cfRule type="expression" dxfId="29" priority="5" stopIfTrue="1">
      <formula>$B14="Y"</formula>
    </cfRule>
    <cfRule type="cellIs" dxfId="28" priority="6" stopIfTrue="1" operator="greaterThan">
      <formula>""""""</formula>
    </cfRule>
  </conditionalFormatting>
  <conditionalFormatting sqref="C14:C28">
    <cfRule type="expression" dxfId="27" priority="7" stopIfTrue="1">
      <formula>$B14="Y"</formula>
    </cfRule>
    <cfRule type="cellIs" dxfId="26" priority="8" stopIfTrue="1" operator="greaterThan">
      <formula>0</formula>
    </cfRule>
  </conditionalFormatting>
  <conditionalFormatting sqref="B14:B28">
    <cfRule type="expression" dxfId="25" priority="9" stopIfTrue="1">
      <formula>$B14="Y"</formula>
    </cfRule>
    <cfRule type="expression" dxfId="24" priority="10" stopIfTrue="1">
      <formula>$B14="N"</formula>
    </cfRule>
    <cfRule type="expression" dxfId="23" priority="11" stopIfTrue="1">
      <formula>$B14=""</formula>
    </cfRule>
  </conditionalFormatting>
  <conditionalFormatting sqref="B36 B34">
    <cfRule type="expression" dxfId="22" priority="12" stopIfTrue="1">
      <formula>$E$29+$G$29&lt;&gt;1</formula>
    </cfRule>
    <cfRule type="cellIs" dxfId="21" priority="13" stopIfTrue="1" operator="greaterThan">
      <formula>0</formula>
    </cfRule>
  </conditionalFormatting>
  <conditionalFormatting sqref="H37">
    <cfRule type="expression" dxfId="20" priority="14" stopIfTrue="1">
      <formula>$H37&lt;&gt;$B36</formula>
    </cfRule>
  </conditionalFormatting>
  <conditionalFormatting sqref="G37">
    <cfRule type="expression" dxfId="19" priority="15" stopIfTrue="1">
      <formula>$G37&lt;&gt;$B34</formula>
    </cfRule>
  </conditionalFormatting>
  <conditionalFormatting sqref="D38:D39">
    <cfRule type="expression" dxfId="18" priority="16" stopIfTrue="1">
      <formula>$G37&lt;&gt;$B34</formula>
    </cfRule>
  </conditionalFormatting>
  <conditionalFormatting sqref="D34:H36">
    <cfRule type="expression" dxfId="17" priority="17" stopIfTrue="1">
      <formula>$H34&lt;&gt;0</formula>
    </cfRule>
  </conditionalFormatting>
  <printOptions horizontalCentered="1" verticalCentered="1"/>
  <pageMargins left="0.5" right="0.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90" workbookViewId="0">
      <selection activeCell="G35" sqref="G35"/>
    </sheetView>
  </sheetViews>
  <sheetFormatPr defaultRowHeight="12.75" x14ac:dyDescent="0.2"/>
  <cols>
    <col min="1" max="1" width="37.7109375" customWidth="1"/>
    <col min="2" max="2" width="10.7109375" style="1" customWidth="1"/>
    <col min="3" max="3" width="10.7109375" style="2" customWidth="1"/>
    <col min="4" max="4" width="15.7109375" style="3" customWidth="1"/>
    <col min="5" max="5" width="10.7109375" style="2" customWidth="1"/>
    <col min="6" max="6" width="15.7109375" style="3" customWidth="1"/>
    <col min="7" max="7" width="10.7109375" style="2" customWidth="1"/>
    <col min="8" max="8" width="15.7109375" style="3" customWidth="1"/>
    <col min="9" max="9" width="0.28515625" customWidth="1"/>
    <col min="13" max="13" width="9.85546875" bestFit="1" customWidth="1"/>
    <col min="14" max="14" width="14.28515625" bestFit="1" customWidth="1"/>
  </cols>
  <sheetData>
    <row r="1" spans="1:14" x14ac:dyDescent="0.2">
      <c r="A1" s="16"/>
      <c r="B1" s="17"/>
      <c r="C1" s="18"/>
      <c r="D1" s="15"/>
      <c r="E1" s="18"/>
      <c r="F1" s="15"/>
      <c r="G1" s="18"/>
      <c r="H1" s="15"/>
    </row>
    <row r="2" spans="1:14" ht="18" x14ac:dyDescent="0.25">
      <c r="A2" s="16"/>
      <c r="B2" s="17"/>
      <c r="C2" s="18"/>
      <c r="D2" s="15"/>
      <c r="E2" s="18"/>
      <c r="F2" s="15"/>
      <c r="G2" s="18"/>
      <c r="H2" s="23" t="s">
        <v>22</v>
      </c>
    </row>
    <row r="3" spans="1:14" x14ac:dyDescent="0.2">
      <c r="B3" s="17"/>
      <c r="C3" s="18"/>
      <c r="D3" s="15"/>
      <c r="E3" s="18"/>
      <c r="F3" s="15"/>
      <c r="G3" s="18"/>
    </row>
    <row r="4" spans="1:14" ht="22.5" customHeight="1" x14ac:dyDescent="0.2">
      <c r="A4" s="74" t="s">
        <v>18</v>
      </c>
      <c r="B4" s="75"/>
      <c r="C4" s="75"/>
      <c r="D4" s="75"/>
      <c r="E4" s="75"/>
      <c r="F4" s="75"/>
      <c r="G4" s="75"/>
      <c r="H4" s="76"/>
      <c r="I4" s="16"/>
    </row>
    <row r="5" spans="1:14" ht="8.25" customHeight="1" x14ac:dyDescent="0.2">
      <c r="A5" s="43"/>
      <c r="B5" s="44"/>
      <c r="C5" s="44"/>
      <c r="D5" s="45"/>
      <c r="E5" s="44"/>
      <c r="F5" s="44"/>
      <c r="G5" s="44"/>
      <c r="H5" s="46"/>
      <c r="I5" s="16"/>
    </row>
    <row r="6" spans="1:14" x14ac:dyDescent="0.2">
      <c r="A6" s="41" t="s">
        <v>12</v>
      </c>
      <c r="B6" s="73">
        <v>41924</v>
      </c>
      <c r="C6" s="73"/>
      <c r="D6" s="15"/>
      <c r="E6" s="77" t="s">
        <v>3</v>
      </c>
      <c r="F6" s="77"/>
      <c r="G6" s="70" t="s">
        <v>39</v>
      </c>
      <c r="H6" s="70"/>
      <c r="I6" s="16"/>
    </row>
    <row r="7" spans="1:14" x14ac:dyDescent="0.2">
      <c r="A7" s="10" t="s">
        <v>2</v>
      </c>
      <c r="B7" s="70" t="s">
        <v>40</v>
      </c>
      <c r="C7" s="70"/>
      <c r="D7" s="15"/>
      <c r="E7" s="68" t="s">
        <v>4</v>
      </c>
      <c r="F7" s="69"/>
      <c r="G7" s="70" t="s">
        <v>46</v>
      </c>
      <c r="H7" s="70"/>
      <c r="I7" s="16"/>
    </row>
    <row r="8" spans="1:14" x14ac:dyDescent="0.2">
      <c r="A8" s="10" t="s">
        <v>11</v>
      </c>
      <c r="B8" s="66"/>
      <c r="C8" s="67"/>
      <c r="D8" s="15"/>
      <c r="E8" s="68" t="s">
        <v>5</v>
      </c>
      <c r="F8" s="69"/>
      <c r="G8" s="70" t="s">
        <v>47</v>
      </c>
      <c r="H8" s="70"/>
      <c r="I8" s="16"/>
    </row>
    <row r="9" spans="1:14" x14ac:dyDescent="0.2">
      <c r="A9" s="10" t="s">
        <v>36</v>
      </c>
      <c r="B9" s="71">
        <v>230000</v>
      </c>
      <c r="C9" s="72"/>
      <c r="D9" s="15"/>
      <c r="E9" s="68" t="s">
        <v>21</v>
      </c>
      <c r="F9" s="69"/>
      <c r="G9" s="73">
        <v>41913</v>
      </c>
      <c r="H9" s="73"/>
      <c r="I9" s="16"/>
    </row>
    <row r="10" spans="1:14" x14ac:dyDescent="0.2">
      <c r="A10" s="16"/>
      <c r="B10" s="17"/>
      <c r="C10" s="20"/>
      <c r="D10" s="15"/>
      <c r="E10" s="18"/>
      <c r="F10" s="15"/>
      <c r="G10" s="18"/>
      <c r="H10" s="15"/>
      <c r="I10" s="16"/>
    </row>
    <row r="11" spans="1:14" x14ac:dyDescent="0.2">
      <c r="A11" s="55" t="s">
        <v>30</v>
      </c>
      <c r="B11" s="55"/>
      <c r="C11" s="55"/>
      <c r="D11" s="55"/>
      <c r="E11" s="55"/>
      <c r="F11" s="55"/>
      <c r="G11" s="55"/>
      <c r="H11" s="55"/>
      <c r="I11" s="16"/>
    </row>
    <row r="12" spans="1:14" s="4" customFormat="1" x14ac:dyDescent="0.2">
      <c r="A12" s="11" t="s">
        <v>8</v>
      </c>
      <c r="B12" s="11" t="s">
        <v>9</v>
      </c>
      <c r="C12" s="56" t="s">
        <v>15</v>
      </c>
      <c r="D12" s="56"/>
      <c r="E12" s="56" t="s">
        <v>16</v>
      </c>
      <c r="F12" s="56"/>
      <c r="G12" s="56" t="s">
        <v>27</v>
      </c>
      <c r="H12" s="56"/>
      <c r="I12" s="14"/>
    </row>
    <row r="13" spans="1:14" s="4" customFormat="1" x14ac:dyDescent="0.2">
      <c r="A13" s="12" t="s">
        <v>0</v>
      </c>
      <c r="B13" s="12" t="s">
        <v>10</v>
      </c>
      <c r="C13" s="47" t="s">
        <v>13</v>
      </c>
      <c r="D13" s="42" t="s">
        <v>14</v>
      </c>
      <c r="E13" s="47" t="s">
        <v>13</v>
      </c>
      <c r="F13" s="42" t="s">
        <v>14</v>
      </c>
      <c r="G13" s="47" t="s">
        <v>34</v>
      </c>
      <c r="H13" s="42" t="s">
        <v>35</v>
      </c>
      <c r="I13" s="14"/>
    </row>
    <row r="14" spans="1:14" x14ac:dyDescent="0.2">
      <c r="A14" s="13" t="s">
        <v>41</v>
      </c>
      <c r="B14" s="25" t="s">
        <v>38</v>
      </c>
      <c r="C14" s="26">
        <v>0.25</v>
      </c>
      <c r="D14" s="7">
        <f t="shared" ref="D14:D28" si="0">($B$9*$C14)</f>
        <v>57500</v>
      </c>
      <c r="E14" s="27">
        <f>IF($B$9&lt;=0,0,ROUNDDOWN(IF($B14="Y",($B$32*$C14)/$B$9,$C14),8))</f>
        <v>0.1972826</v>
      </c>
      <c r="F14" s="7">
        <f>$E14*$B$9</f>
        <v>45374.998</v>
      </c>
      <c r="G14" s="27">
        <f>IF($B14="Y",($C14-$E14),0)</f>
        <v>5.2717399999999998E-2</v>
      </c>
      <c r="H14" s="7">
        <f t="shared" ref="H14:H28" si="1">IF($B14="Y",($D14-$F14),0)</f>
        <v>12125.002</v>
      </c>
      <c r="I14" s="16"/>
    </row>
    <row r="15" spans="1:14" x14ac:dyDescent="0.2">
      <c r="A15" s="13" t="s">
        <v>42</v>
      </c>
      <c r="B15" s="25" t="s">
        <v>44</v>
      </c>
      <c r="C15" s="26">
        <v>0.25</v>
      </c>
      <c r="D15" s="7">
        <f t="shared" si="0"/>
        <v>57500</v>
      </c>
      <c r="E15" s="27">
        <f>IF($B$9&lt;=0,0,ROUNDDOWN(IF($B15="Y",($B$32*$C15)/$B$9,$C15),8))</f>
        <v>0.25</v>
      </c>
      <c r="F15" s="7">
        <f t="shared" ref="F15:F28" si="2">$E15*$B$9</f>
        <v>57500</v>
      </c>
      <c r="G15" s="27">
        <f t="shared" ref="G15:G28" si="3">IF($B15="Y",($C15-$E15),0)</f>
        <v>0</v>
      </c>
      <c r="H15" s="7">
        <f t="shared" si="1"/>
        <v>0</v>
      </c>
      <c r="I15" s="16"/>
      <c r="M15" s="3"/>
      <c r="N15" s="3"/>
    </row>
    <row r="16" spans="1:14" x14ac:dyDescent="0.2">
      <c r="A16" s="13" t="s">
        <v>43</v>
      </c>
      <c r="B16" s="25" t="s">
        <v>44</v>
      </c>
      <c r="C16" s="26">
        <v>0.5</v>
      </c>
      <c r="D16" s="7">
        <f t="shared" si="0"/>
        <v>115000</v>
      </c>
      <c r="E16" s="27">
        <f>IF($B$9&lt;=0,0,ROUNDDOWN(IF($B16="Y",($B$32*$C16)/$B$9,$C16),8))</f>
        <v>0.5</v>
      </c>
      <c r="F16" s="7">
        <f t="shared" si="2"/>
        <v>115000</v>
      </c>
      <c r="G16" s="27">
        <f t="shared" si="3"/>
        <v>0</v>
      </c>
      <c r="H16" s="7">
        <f t="shared" si="1"/>
        <v>0</v>
      </c>
      <c r="I16" s="16"/>
    </row>
    <row r="17" spans="1:14" x14ac:dyDescent="0.2">
      <c r="A17" s="13"/>
      <c r="B17" s="25"/>
      <c r="C17" s="26"/>
      <c r="D17" s="7">
        <f t="shared" si="0"/>
        <v>0</v>
      </c>
      <c r="E17" s="27">
        <f t="shared" ref="E17:E28" si="4">IF($B$9&lt;=0,0,ROUNDDOWN(IF($B17="Y",($B$32*$C17)/$B$9,$C17),4))</f>
        <v>0</v>
      </c>
      <c r="F17" s="7">
        <f t="shared" si="2"/>
        <v>0</v>
      </c>
      <c r="G17" s="27">
        <f t="shared" si="3"/>
        <v>0</v>
      </c>
      <c r="H17" s="7">
        <f t="shared" si="1"/>
        <v>0</v>
      </c>
      <c r="I17" s="16"/>
    </row>
    <row r="18" spans="1:14" x14ac:dyDescent="0.2">
      <c r="A18" s="13"/>
      <c r="B18" s="25"/>
      <c r="C18" s="26"/>
      <c r="D18" s="7">
        <f t="shared" si="0"/>
        <v>0</v>
      </c>
      <c r="E18" s="27">
        <f t="shared" si="4"/>
        <v>0</v>
      </c>
      <c r="F18" s="7">
        <f t="shared" si="2"/>
        <v>0</v>
      </c>
      <c r="G18" s="27">
        <f t="shared" si="3"/>
        <v>0</v>
      </c>
      <c r="H18" s="7">
        <f t="shared" si="1"/>
        <v>0</v>
      </c>
      <c r="I18" s="16"/>
      <c r="N18" s="48"/>
    </row>
    <row r="19" spans="1:14" x14ac:dyDescent="0.2">
      <c r="A19" s="13"/>
      <c r="B19" s="25"/>
      <c r="C19" s="26"/>
      <c r="D19" s="7">
        <f t="shared" si="0"/>
        <v>0</v>
      </c>
      <c r="E19" s="27">
        <f t="shared" si="4"/>
        <v>0</v>
      </c>
      <c r="F19" s="7">
        <f t="shared" si="2"/>
        <v>0</v>
      </c>
      <c r="G19" s="27">
        <f t="shared" si="3"/>
        <v>0</v>
      </c>
      <c r="H19" s="7">
        <f t="shared" si="1"/>
        <v>0</v>
      </c>
      <c r="I19" s="16"/>
    </row>
    <row r="20" spans="1:14" x14ac:dyDescent="0.2">
      <c r="A20" s="13"/>
      <c r="B20" s="25"/>
      <c r="C20" s="26"/>
      <c r="D20" s="7">
        <f t="shared" si="0"/>
        <v>0</v>
      </c>
      <c r="E20" s="27">
        <f t="shared" si="4"/>
        <v>0</v>
      </c>
      <c r="F20" s="7">
        <f t="shared" si="2"/>
        <v>0</v>
      </c>
      <c r="G20" s="27">
        <f t="shared" si="3"/>
        <v>0</v>
      </c>
      <c r="H20" s="7">
        <f t="shared" si="1"/>
        <v>0</v>
      </c>
      <c r="I20" s="16"/>
    </row>
    <row r="21" spans="1:14" x14ac:dyDescent="0.2">
      <c r="A21" s="13"/>
      <c r="B21" s="25"/>
      <c r="C21" s="26"/>
      <c r="D21" s="7">
        <f t="shared" si="0"/>
        <v>0</v>
      </c>
      <c r="E21" s="27">
        <f t="shared" si="4"/>
        <v>0</v>
      </c>
      <c r="F21" s="7">
        <f t="shared" si="2"/>
        <v>0</v>
      </c>
      <c r="G21" s="27">
        <f t="shared" si="3"/>
        <v>0</v>
      </c>
      <c r="H21" s="7">
        <f t="shared" si="1"/>
        <v>0</v>
      </c>
      <c r="I21" s="16"/>
    </row>
    <row r="22" spans="1:14" x14ac:dyDescent="0.2">
      <c r="A22" s="13"/>
      <c r="B22" s="25"/>
      <c r="C22" s="26"/>
      <c r="D22" s="7">
        <f t="shared" si="0"/>
        <v>0</v>
      </c>
      <c r="E22" s="27">
        <f t="shared" si="4"/>
        <v>0</v>
      </c>
      <c r="F22" s="7">
        <f t="shared" si="2"/>
        <v>0</v>
      </c>
      <c r="G22" s="27">
        <f t="shared" si="3"/>
        <v>0</v>
      </c>
      <c r="H22" s="7">
        <f t="shared" si="1"/>
        <v>0</v>
      </c>
      <c r="I22" s="16"/>
    </row>
    <row r="23" spans="1:14" x14ac:dyDescent="0.2">
      <c r="A23" s="13"/>
      <c r="B23" s="25"/>
      <c r="C23" s="26"/>
      <c r="D23" s="7">
        <f t="shared" si="0"/>
        <v>0</v>
      </c>
      <c r="E23" s="27">
        <f t="shared" si="4"/>
        <v>0</v>
      </c>
      <c r="F23" s="7">
        <f t="shared" si="2"/>
        <v>0</v>
      </c>
      <c r="G23" s="27">
        <f t="shared" si="3"/>
        <v>0</v>
      </c>
      <c r="H23" s="7">
        <f t="shared" si="1"/>
        <v>0</v>
      </c>
      <c r="I23" s="16"/>
    </row>
    <row r="24" spans="1:14" x14ac:dyDescent="0.2">
      <c r="A24" s="13"/>
      <c r="B24" s="25"/>
      <c r="C24" s="26"/>
      <c r="D24" s="7">
        <f t="shared" si="0"/>
        <v>0</v>
      </c>
      <c r="E24" s="27">
        <f t="shared" si="4"/>
        <v>0</v>
      </c>
      <c r="F24" s="7">
        <f t="shared" si="2"/>
        <v>0</v>
      </c>
      <c r="G24" s="27">
        <f t="shared" si="3"/>
        <v>0</v>
      </c>
      <c r="H24" s="7">
        <f t="shared" si="1"/>
        <v>0</v>
      </c>
      <c r="I24" s="16"/>
    </row>
    <row r="25" spans="1:14" x14ac:dyDescent="0.2">
      <c r="A25" s="13"/>
      <c r="B25" s="25"/>
      <c r="C25" s="26"/>
      <c r="D25" s="7">
        <f t="shared" si="0"/>
        <v>0</v>
      </c>
      <c r="E25" s="27">
        <f t="shared" si="4"/>
        <v>0</v>
      </c>
      <c r="F25" s="7">
        <f t="shared" si="2"/>
        <v>0</v>
      </c>
      <c r="G25" s="27">
        <f t="shared" si="3"/>
        <v>0</v>
      </c>
      <c r="H25" s="7">
        <f t="shared" si="1"/>
        <v>0</v>
      </c>
      <c r="I25" s="16"/>
    </row>
    <row r="26" spans="1:14" x14ac:dyDescent="0.2">
      <c r="A26" s="13"/>
      <c r="B26" s="25"/>
      <c r="C26" s="26"/>
      <c r="D26" s="7">
        <f t="shared" si="0"/>
        <v>0</v>
      </c>
      <c r="E26" s="27">
        <f t="shared" si="4"/>
        <v>0</v>
      </c>
      <c r="F26" s="7">
        <f t="shared" si="2"/>
        <v>0</v>
      </c>
      <c r="G26" s="27">
        <f t="shared" si="3"/>
        <v>0</v>
      </c>
      <c r="H26" s="7">
        <f t="shared" si="1"/>
        <v>0</v>
      </c>
      <c r="I26" s="16"/>
    </row>
    <row r="27" spans="1:14" x14ac:dyDescent="0.2">
      <c r="A27" s="13"/>
      <c r="B27" s="25"/>
      <c r="C27" s="26"/>
      <c r="D27" s="7">
        <f t="shared" si="0"/>
        <v>0</v>
      </c>
      <c r="E27" s="27">
        <f t="shared" si="4"/>
        <v>0</v>
      </c>
      <c r="F27" s="7">
        <f t="shared" si="2"/>
        <v>0</v>
      </c>
      <c r="G27" s="27">
        <f t="shared" si="3"/>
        <v>0</v>
      </c>
      <c r="H27" s="7">
        <f t="shared" si="1"/>
        <v>0</v>
      </c>
      <c r="I27" s="16"/>
    </row>
    <row r="28" spans="1:14" x14ac:dyDescent="0.2">
      <c r="A28" s="13"/>
      <c r="B28" s="25"/>
      <c r="C28" s="26"/>
      <c r="D28" s="7">
        <f t="shared" si="0"/>
        <v>0</v>
      </c>
      <c r="E28" s="27">
        <f t="shared" si="4"/>
        <v>0</v>
      </c>
      <c r="F28" s="7">
        <f t="shared" si="2"/>
        <v>0</v>
      </c>
      <c r="G28" s="27">
        <f t="shared" si="3"/>
        <v>0</v>
      </c>
      <c r="H28" s="7">
        <f t="shared" si="1"/>
        <v>0</v>
      </c>
      <c r="I28" s="16"/>
    </row>
    <row r="29" spans="1:14" x14ac:dyDescent="0.2">
      <c r="A29" s="6" t="s">
        <v>1</v>
      </c>
      <c r="B29" s="5"/>
      <c r="C29" s="9">
        <f t="shared" ref="C29:H29" si="5">SUM(C14:C28)</f>
        <v>1</v>
      </c>
      <c r="D29" s="8">
        <f t="shared" si="5"/>
        <v>230000</v>
      </c>
      <c r="E29" s="9">
        <f t="shared" si="5"/>
        <v>0.94728259999999997</v>
      </c>
      <c r="F29" s="8">
        <f t="shared" si="5"/>
        <v>217874.99799999999</v>
      </c>
      <c r="G29" s="9">
        <f t="shared" si="5"/>
        <v>5.2717399999999998E-2</v>
      </c>
      <c r="H29" s="8">
        <f t="shared" si="5"/>
        <v>12125.002</v>
      </c>
      <c r="I29" s="16"/>
    </row>
    <row r="30" spans="1:14" x14ac:dyDescent="0.2">
      <c r="A30" s="24"/>
      <c r="B30" s="17"/>
      <c r="C30" s="21" t="s">
        <v>19</v>
      </c>
      <c r="D30" s="15"/>
      <c r="E30" s="18"/>
      <c r="F30" s="15"/>
      <c r="G30" s="18"/>
      <c r="H30" s="15"/>
      <c r="I30" s="16"/>
    </row>
    <row r="31" spans="1:14" x14ac:dyDescent="0.2">
      <c r="A31" s="55" t="s">
        <v>32</v>
      </c>
      <c r="B31" s="55"/>
      <c r="C31" s="55"/>
      <c r="D31" s="55"/>
      <c r="E31" s="55"/>
      <c r="F31" s="55"/>
      <c r="G31" s="55"/>
      <c r="H31" s="55"/>
      <c r="I31" s="16"/>
    </row>
    <row r="32" spans="1:14" x14ac:dyDescent="0.2">
      <c r="A32" s="50" t="s">
        <v>49</v>
      </c>
      <c r="B32" s="57">
        <v>181500</v>
      </c>
      <c r="C32" s="57"/>
      <c r="D32" s="58" t="s">
        <v>25</v>
      </c>
      <c r="E32" s="59"/>
      <c r="F32" s="60"/>
      <c r="G32" s="61" t="s">
        <v>24</v>
      </c>
      <c r="H32" s="62"/>
      <c r="I32" s="16"/>
    </row>
    <row r="33" spans="1:15" x14ac:dyDescent="0.2">
      <c r="A33" s="50"/>
      <c r="B33" s="57"/>
      <c r="C33" s="57"/>
      <c r="D33" s="63" t="s">
        <v>31</v>
      </c>
      <c r="E33" s="64"/>
      <c r="F33" s="65"/>
      <c r="G33" s="42" t="s">
        <v>13</v>
      </c>
      <c r="H33" s="42" t="s">
        <v>14</v>
      </c>
      <c r="I33" s="22"/>
    </row>
    <row r="34" spans="1:15" x14ac:dyDescent="0.2">
      <c r="A34" s="50" t="s">
        <v>6</v>
      </c>
      <c r="B34" s="51">
        <f>$G$29</f>
        <v>5.2717399999999998E-2</v>
      </c>
      <c r="C34" s="51"/>
      <c r="D34" s="52"/>
      <c r="E34" s="52"/>
      <c r="F34" s="52"/>
      <c r="G34" s="38"/>
      <c r="H34" s="37">
        <f>($B$9*$G34)</f>
        <v>0</v>
      </c>
      <c r="I34" s="16"/>
    </row>
    <row r="35" spans="1:15" x14ac:dyDescent="0.2">
      <c r="A35" s="50"/>
      <c r="B35" s="51"/>
      <c r="C35" s="51"/>
      <c r="D35" s="52" t="s">
        <v>45</v>
      </c>
      <c r="E35" s="52"/>
      <c r="F35" s="52"/>
      <c r="G35" s="38">
        <v>5.28E-2</v>
      </c>
      <c r="H35" s="37">
        <f>($B$9*$G35)</f>
        <v>12144</v>
      </c>
      <c r="I35" s="16"/>
    </row>
    <row r="36" spans="1:15" s="4" customFormat="1" x14ac:dyDescent="0.2">
      <c r="A36" s="50" t="s">
        <v>7</v>
      </c>
      <c r="B36" s="53">
        <f>$H$29</f>
        <v>12125.002</v>
      </c>
      <c r="C36" s="53"/>
      <c r="D36" s="52"/>
      <c r="E36" s="52"/>
      <c r="F36" s="52"/>
      <c r="G36" s="38"/>
      <c r="H36" s="37">
        <f>($B$9*$G36)</f>
        <v>0</v>
      </c>
      <c r="I36" s="14"/>
      <c r="O36"/>
    </row>
    <row r="37" spans="1:15" x14ac:dyDescent="0.2">
      <c r="A37" s="50"/>
      <c r="B37" s="53"/>
      <c r="C37" s="53"/>
      <c r="D37" s="54" t="s">
        <v>1</v>
      </c>
      <c r="E37" s="54"/>
      <c r="F37" s="54"/>
      <c r="G37" s="39">
        <f>SUM(G34:G36)</f>
        <v>5.28E-2</v>
      </c>
      <c r="H37" s="8">
        <f>SUM(H34:H36)</f>
        <v>12144</v>
      </c>
      <c r="I37" s="16"/>
    </row>
    <row r="38" spans="1:15" x14ac:dyDescent="0.2">
      <c r="A38" s="19"/>
      <c r="B38" s="19"/>
      <c r="C38" s="19"/>
      <c r="D38" s="49" t="s">
        <v>50</v>
      </c>
      <c r="E38" s="49"/>
      <c r="F38" s="49"/>
      <c r="G38" s="49"/>
      <c r="H38" s="49"/>
      <c r="I38" s="16"/>
    </row>
    <row r="39" spans="1:15" x14ac:dyDescent="0.2">
      <c r="A39" s="19"/>
      <c r="B39" s="19"/>
      <c r="C39" s="19"/>
      <c r="D39" s="40"/>
      <c r="E39" s="40"/>
      <c r="F39" s="40"/>
      <c r="G39" s="40"/>
      <c r="H39" s="40"/>
      <c r="I39" s="16"/>
    </row>
    <row r="40" spans="1:15" s="34" customFormat="1" ht="12" x14ac:dyDescent="0.2">
      <c r="A40" s="28" t="s">
        <v>23</v>
      </c>
      <c r="B40" s="29"/>
      <c r="C40" s="30"/>
      <c r="D40" s="31"/>
      <c r="E40" s="32"/>
      <c r="F40" s="31"/>
      <c r="G40" s="32"/>
      <c r="H40" s="31"/>
      <c r="I40" s="33"/>
    </row>
    <row r="41" spans="1:15" s="34" customFormat="1" ht="12" x14ac:dyDescent="0.2">
      <c r="A41" s="28" t="s">
        <v>33</v>
      </c>
      <c r="B41" s="29"/>
      <c r="C41" s="30"/>
      <c r="D41" s="31"/>
      <c r="E41" s="32"/>
      <c r="F41" s="31"/>
      <c r="G41" s="32"/>
      <c r="H41" s="31"/>
      <c r="I41" s="33"/>
    </row>
    <row r="42" spans="1:15" s="34" customFormat="1" ht="12" x14ac:dyDescent="0.2">
      <c r="A42" s="28"/>
      <c r="B42" s="29"/>
      <c r="C42" s="30"/>
      <c r="D42" s="31"/>
      <c r="E42" s="32"/>
      <c r="F42" s="31"/>
      <c r="G42" s="32"/>
      <c r="H42" s="31"/>
      <c r="I42" s="33"/>
    </row>
    <row r="43" spans="1:15" s="34" customFormat="1" ht="12" x14ac:dyDescent="0.2">
      <c r="A43" s="35" t="s">
        <v>37</v>
      </c>
      <c r="B43" s="29"/>
      <c r="C43" s="30"/>
      <c r="D43" s="31"/>
      <c r="E43" s="32"/>
      <c r="F43" s="31"/>
      <c r="G43" s="32"/>
      <c r="H43" s="31"/>
      <c r="I43" s="33"/>
    </row>
    <row r="44" spans="1:15" s="34" customFormat="1" ht="12" x14ac:dyDescent="0.2">
      <c r="A44" s="35" t="s">
        <v>26</v>
      </c>
      <c r="B44" s="29"/>
      <c r="C44" s="32"/>
      <c r="D44" s="31"/>
      <c r="E44" s="32"/>
      <c r="F44" s="31"/>
      <c r="G44" s="32"/>
      <c r="H44" s="31"/>
    </row>
    <row r="45" spans="1:15" s="34" customFormat="1" ht="12" x14ac:dyDescent="0.2">
      <c r="A45" s="35" t="s">
        <v>17</v>
      </c>
      <c r="B45" s="29"/>
      <c r="C45" s="32"/>
      <c r="D45" s="31"/>
      <c r="E45" s="32"/>
      <c r="F45" s="31"/>
      <c r="G45" s="32"/>
      <c r="H45" s="31"/>
    </row>
    <row r="46" spans="1:15" s="34" customFormat="1" ht="12" x14ac:dyDescent="0.2">
      <c r="A46" s="33" t="s">
        <v>20</v>
      </c>
      <c r="B46" s="29"/>
      <c r="C46" s="32"/>
      <c r="D46" s="31"/>
      <c r="E46" s="32"/>
      <c r="F46" s="31"/>
      <c r="G46" s="32"/>
      <c r="H46" s="31"/>
    </row>
    <row r="47" spans="1:15" s="34" customFormat="1" ht="12" x14ac:dyDescent="0.2">
      <c r="A47" s="35" t="s">
        <v>28</v>
      </c>
      <c r="B47" s="29"/>
      <c r="C47" s="32"/>
      <c r="D47" s="31"/>
      <c r="E47" s="32"/>
      <c r="F47" s="31"/>
      <c r="G47" s="32"/>
      <c r="H47" s="36"/>
    </row>
    <row r="48" spans="1:15" s="34" customFormat="1" ht="12" x14ac:dyDescent="0.2">
      <c r="A48" s="35" t="s">
        <v>29</v>
      </c>
      <c r="B48" s="29"/>
      <c r="C48" s="32"/>
      <c r="D48" s="31"/>
      <c r="E48" s="32"/>
      <c r="F48" s="31"/>
      <c r="G48" s="32"/>
      <c r="H48" s="36" t="s">
        <v>48</v>
      </c>
    </row>
  </sheetData>
  <mergeCells count="32">
    <mergeCell ref="A31:H31"/>
    <mergeCell ref="A36:A37"/>
    <mergeCell ref="B36:C37"/>
    <mergeCell ref="A34:A35"/>
    <mergeCell ref="B34:C35"/>
    <mergeCell ref="A32:A33"/>
    <mergeCell ref="B32:C33"/>
    <mergeCell ref="D37:F37"/>
    <mergeCell ref="D38:H38"/>
    <mergeCell ref="D32:F32"/>
    <mergeCell ref="D33:F33"/>
    <mergeCell ref="D34:F34"/>
    <mergeCell ref="D35:F35"/>
    <mergeCell ref="G32:H32"/>
    <mergeCell ref="D36:F36"/>
    <mergeCell ref="A4:H4"/>
    <mergeCell ref="B8:C8"/>
    <mergeCell ref="E6:F6"/>
    <mergeCell ref="E7:F7"/>
    <mergeCell ref="G7:H7"/>
    <mergeCell ref="G6:H6"/>
    <mergeCell ref="E8:F8"/>
    <mergeCell ref="G8:H8"/>
    <mergeCell ref="B7:C7"/>
    <mergeCell ref="B6:C6"/>
    <mergeCell ref="E12:F12"/>
    <mergeCell ref="G12:H12"/>
    <mergeCell ref="B9:C9"/>
    <mergeCell ref="G9:H9"/>
    <mergeCell ref="E9:F9"/>
    <mergeCell ref="A11:H11"/>
    <mergeCell ref="C12:D12"/>
  </mergeCells>
  <phoneticPr fontId="0" type="noConversion"/>
  <conditionalFormatting sqref="D14:H28">
    <cfRule type="expression" dxfId="16" priority="5" stopIfTrue="1">
      <formula>$B14="Y"</formula>
    </cfRule>
    <cfRule type="cellIs" dxfId="15" priority="6" stopIfTrue="1" operator="equal">
      <formula>0</formula>
    </cfRule>
  </conditionalFormatting>
  <conditionalFormatting sqref="C30 C40:C43">
    <cfRule type="expression" dxfId="14" priority="7" stopIfTrue="1">
      <formula>$C$29&lt;&gt;1</formula>
    </cfRule>
  </conditionalFormatting>
  <conditionalFormatting sqref="C29">
    <cfRule type="cellIs" dxfId="13" priority="8" stopIfTrue="1" operator="notEqual">
      <formula>1</formula>
    </cfRule>
  </conditionalFormatting>
  <conditionalFormatting sqref="A14:A28">
    <cfRule type="expression" dxfId="12" priority="9" stopIfTrue="1">
      <formula>$B14="Y"</formula>
    </cfRule>
    <cfRule type="cellIs" dxfId="11" priority="10" stopIfTrue="1" operator="greaterThan">
      <formula>""""""</formula>
    </cfRule>
  </conditionalFormatting>
  <conditionalFormatting sqref="C14:C28">
    <cfRule type="expression" dxfId="10" priority="11" stopIfTrue="1">
      <formula>$B14="Y"</formula>
    </cfRule>
    <cfRule type="cellIs" dxfId="9" priority="12" stopIfTrue="1" operator="greaterThan">
      <formula>0</formula>
    </cfRule>
  </conditionalFormatting>
  <conditionalFormatting sqref="B14:B28">
    <cfRule type="expression" dxfId="8" priority="13" stopIfTrue="1">
      <formula>$B14="Y"</formula>
    </cfRule>
    <cfRule type="expression" dxfId="7" priority="14" stopIfTrue="1">
      <formula>$B14="N"</formula>
    </cfRule>
    <cfRule type="expression" dxfId="6" priority="15" stopIfTrue="1">
      <formula>$B14=""</formula>
    </cfRule>
  </conditionalFormatting>
  <conditionalFormatting sqref="B36 B34">
    <cfRule type="expression" dxfId="5" priority="16" stopIfTrue="1">
      <formula>$E$29+$G$29&lt;&gt;1</formula>
    </cfRule>
    <cfRule type="cellIs" dxfId="4" priority="17" stopIfTrue="1" operator="greaterThan">
      <formula>0</formula>
    </cfRule>
  </conditionalFormatting>
  <conditionalFormatting sqref="H37">
    <cfRule type="expression" dxfId="3" priority="18" stopIfTrue="1">
      <formula>$H37&lt;&gt;$B36</formula>
    </cfRule>
  </conditionalFormatting>
  <conditionalFormatting sqref="G37">
    <cfRule type="expression" dxfId="2" priority="19" stopIfTrue="1">
      <formula>$G37&lt;&gt;$B34</formula>
    </cfRule>
  </conditionalFormatting>
  <conditionalFormatting sqref="D38:D39">
    <cfRule type="expression" dxfId="1" priority="20" stopIfTrue="1">
      <formula>$G37&lt;&gt;$B34</formula>
    </cfRule>
  </conditionalFormatting>
  <conditionalFormatting sqref="D34:H36">
    <cfRule type="expression" dxfId="0" priority="21" stopIfTrue="1">
      <formula>$H34&lt;&gt;0</formula>
    </cfRule>
  </conditionalFormatting>
  <printOptions horizontalCentered="1" verticalCentered="1"/>
  <pageMargins left="0.5" right="0.5" top="0.25" bottom="0.25" header="0.25" footer="0.2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NIH Labor Dist. Correct</vt:lpstr>
      <vt:lpstr>NIH Labor Dist. Incorrect</vt:lpstr>
      <vt:lpstr>'NIH Labor Dist. Correct'!Print_Area</vt:lpstr>
      <vt:lpstr>'NIH Labor Dist. Incorrect'!Print_Area</vt:lpstr>
      <vt:lpstr>'NIH Labor Dist. Correct'!Print_Titles</vt:lpstr>
      <vt:lpstr>'NIH Labor Dist. Incorrect'!Print_Titles</vt:lpstr>
    </vt:vector>
  </TitlesOfParts>
  <Company>Caltech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Okumura</dc:creator>
  <cp:lastModifiedBy>Bowers, Lorianne</cp:lastModifiedBy>
  <cp:lastPrinted>2015-03-21T19:04:31Z</cp:lastPrinted>
  <dcterms:created xsi:type="dcterms:W3CDTF">2004-01-13T18:10:01Z</dcterms:created>
  <dcterms:modified xsi:type="dcterms:W3CDTF">2015-05-01T15:15:07Z</dcterms:modified>
</cp:coreProperties>
</file>